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01 - AMBULANCIA\planilha corrigida pelo setor de contratos\"/>
    </mc:Choice>
  </mc:AlternateContent>
  <xr:revisionPtr revIDLastSave="0" documentId="13_ncr:1_{759EAC98-08B0-42AE-AF39-FE0C0EDD2D1F}" xr6:coauthVersionLast="47" xr6:coauthVersionMax="47" xr10:uidLastSave="{00000000-0000-0000-0000-000000000000}"/>
  <bookViews>
    <workbookView xWindow="-120" yWindow="-120" windowWidth="21840" windowHeight="13140" tabRatio="869" firstSheet="2" activeTab="2" xr2:uid="{00000000-000D-0000-FFFF-FFFF00000000}"/>
  </bookViews>
  <sheets>
    <sheet name="Plan2" sheetId="2" state="hidden" r:id="rId1"/>
    <sheet name="Plan3" sheetId="3" state="hidden" r:id="rId2"/>
    <sheet name="Total" sheetId="8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2">Total!$A$1:$H$46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83" l="1"/>
  <c r="F42" i="83"/>
  <c r="F41" i="83"/>
  <c r="F40" i="83"/>
  <c r="F35" i="83" l="1"/>
  <c r="F34" i="83"/>
  <c r="F33" i="83"/>
  <c r="F32" i="83"/>
  <c r="F31" i="83"/>
  <c r="F30" i="83"/>
  <c r="F25" i="83" l="1"/>
  <c r="F24" i="83"/>
  <c r="F23" i="83"/>
  <c r="F22" i="83"/>
  <c r="F17" i="83" l="1"/>
  <c r="F16" i="83"/>
  <c r="F15" i="83"/>
  <c r="F14" i="83"/>
  <c r="F9" i="83" l="1"/>
  <c r="F8" i="83"/>
  <c r="F7" i="83"/>
  <c r="F6" i="83"/>
  <c r="F5" i="83"/>
  <c r="F4" i="83"/>
  <c r="F3" i="83"/>
  <c r="G31" i="83" l="1"/>
  <c r="H31" i="83" s="1"/>
  <c r="G30" i="83"/>
  <c r="H30" i="83" s="1"/>
  <c r="E9" i="83" l="1"/>
  <c r="G9" i="83" s="1"/>
  <c r="H9" i="83" s="1"/>
  <c r="E8" i="83"/>
  <c r="G8" i="83" s="1"/>
  <c r="H8" i="83" s="1"/>
  <c r="E7" i="83"/>
  <c r="G7" i="83" s="1"/>
  <c r="H7" i="83" s="1"/>
  <c r="E6" i="83"/>
  <c r="G6" i="83" s="1"/>
  <c r="H6" i="83" s="1"/>
  <c r="E5" i="83"/>
  <c r="G5" i="83" s="1"/>
  <c r="H5" i="83" s="1"/>
  <c r="E4" i="83"/>
  <c r="G4" i="83" s="1"/>
  <c r="H4" i="83" s="1"/>
  <c r="E3" i="83"/>
  <c r="G3" i="83" s="1"/>
  <c r="H3" i="83" s="1"/>
  <c r="H10" i="83" l="1"/>
  <c r="G35" i="83" l="1"/>
  <c r="H35" i="83" s="1"/>
  <c r="G34" i="83"/>
  <c r="H34" i="83" s="1"/>
  <c r="G33" i="83"/>
  <c r="H33" i="83" s="1"/>
  <c r="G32" i="83"/>
  <c r="H32" i="83" s="1"/>
  <c r="H36" i="83" l="1"/>
  <c r="G25" i="83" l="1"/>
  <c r="H25" i="83" s="1"/>
  <c r="G24" i="83"/>
  <c r="H24" i="83" s="1"/>
  <c r="G23" i="83"/>
  <c r="H23" i="83" s="1"/>
  <c r="E43" i="83" l="1"/>
  <c r="E42" i="83"/>
  <c r="G42" i="83" s="1"/>
  <c r="H42" i="83" s="1"/>
  <c r="E41" i="83"/>
  <c r="E40" i="83"/>
  <c r="G43" i="83" l="1"/>
  <c r="H43" i="83" s="1"/>
  <c r="G40" i="83"/>
  <c r="H40" i="83" s="1"/>
  <c r="G41" i="83"/>
  <c r="H41" i="83" s="1"/>
  <c r="E22" i="83"/>
  <c r="G22" i="83" s="1"/>
  <c r="H22" i="83" s="1"/>
  <c r="H26" i="83" s="1"/>
  <c r="H44" i="83" l="1"/>
  <c r="E17" i="83"/>
  <c r="G17" i="83" s="1"/>
  <c r="H17" i="83" s="1"/>
  <c r="E16" i="83"/>
  <c r="G16" i="83" s="1"/>
  <c r="H16" i="83" s="1"/>
  <c r="E15" i="83"/>
  <c r="G15" i="83" s="1"/>
  <c r="H15" i="83" s="1"/>
  <c r="E14" i="83"/>
  <c r="G14" i="83" s="1"/>
  <c r="H14" i="83" s="1"/>
  <c r="H18" i="83" l="1"/>
  <c r="H46" i="83" s="1"/>
  <c r="D13" i="2" l="1"/>
  <c r="D12" i="2"/>
  <c r="D11" i="2"/>
  <c r="D10" i="2"/>
  <c r="D9" i="2"/>
  <c r="D8" i="2"/>
</calcChain>
</file>

<file path=xl/sharedStrings.xml><?xml version="1.0" encoding="utf-8"?>
<sst xmlns="http://schemas.openxmlformats.org/spreadsheetml/2006/main" count="212" uniqueCount="126">
  <si>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</si>
  <si>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</si>
  <si>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</si>
  <si>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</si>
  <si>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</si>
  <si>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</si>
  <si>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</si>
  <si>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</si>
  <si>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</si>
  <si>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</si>
  <si>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</si>
  <si>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</si>
  <si>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</si>
  <si>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</si>
  <si>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</si>
  <si>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</si>
  <si>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</si>
  <si>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</si>
  <si>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</si>
  <si>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</si>
  <si>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</si>
  <si>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</si>
  <si>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</si>
  <si>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</si>
  <si>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</si>
  <si>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</si>
  <si>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</si>
  <si>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</si>
  <si>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</si>
  <si>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</si>
  <si>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</si>
  <si>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</si>
  <si>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</si>
  <si>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</si>
  <si>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</si>
  <si>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</si>
  <si>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</si>
  <si>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</si>
  <si>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</si>
  <si>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</si>
  <si>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</si>
  <si>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</si>
  <si>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</si>
  <si>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</si>
  <si>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</si>
  <si>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</si>
  <si>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</si>
  <si>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</si>
  <si>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</si>
  <si>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</si>
  <si>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</si>
  <si>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</si>
  <si>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</si>
  <si>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</si>
  <si>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</si>
  <si>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</si>
  <si>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</si>
  <si>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</si>
  <si>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</si>
  <si>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</si>
  <si>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</si>
  <si>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</si>
  <si>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</si>
  <si>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</si>
  <si>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</si>
  <si>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</si>
  <si>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</si>
  <si>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</si>
  <si>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</si>
  <si>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</si>
  <si>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</si>
  <si>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</si>
  <si>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</si>
  <si>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</si>
  <si>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</si>
  <si>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</si>
  <si>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</si>
  <si>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DEFINIÇÃO/CLASSIFICAÇÃO DOS VEÍCULO/AMBULÂNCIA</t>
  </si>
  <si>
    <t>UNIDADE</t>
  </si>
  <si>
    <t>ITEM</t>
  </si>
  <si>
    <t>QUANTIDADE</t>
  </si>
  <si>
    <t xml:space="preserve">VALOR UNITÁRIO (R$) </t>
  </si>
  <si>
    <t>SERVIÇO</t>
  </si>
  <si>
    <t>VALOR TOTAL (R$) - LOTE I:</t>
  </si>
  <si>
    <t>LOTE II - CENTRO DE MEDICINA TROPICAL-CEMETRON E HOSPITAL REGIONAL SÃO FRANCISCO DO GUAPORÉ-HRSF</t>
  </si>
  <si>
    <t>VALOR TOTAL (R$) - LOTE II:</t>
  </si>
  <si>
    <t>VALOR TOTAL (R$) - LOTE III:</t>
  </si>
  <si>
    <t>VALOR TOTAL (R$) - LOTE I, II, III, IV E V:</t>
  </si>
  <si>
    <t>VALOR TOTAL (R$) - LOTE IV:</t>
  </si>
  <si>
    <t>LOTE V - HOSPITAL DE URGÊNCIA E EMERGÊNCIA REGIONAL DE CACOAL-HEURO E HOSPITAL REGIONAL DE CACOAL-HRC</t>
  </si>
  <si>
    <t>VALOR TOTAL (R$) - LOTE V:</t>
  </si>
  <si>
    <t>24 horas/dia
(7 dias por
semana)</t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</si>
  <si>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</si>
  <si>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t>24 horas/dia
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</si>
  <si>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</si>
  <si>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t>12 horas/dia Das 07h00min às 19h00min (7 dias por semana)</t>
  </si>
  <si>
    <t>CARGA
HORÁRIA</t>
  </si>
  <si>
    <t>VALOR TOTAL MENSAL (R$)</t>
  </si>
  <si>
    <t>VALOR TOTAL ANUAL (R$)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</si>
  <si>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</si>
  <si>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</si>
  <si>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</si>
  <si>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</si>
  <si>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</si>
  <si>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</si>
  <si>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</si>
  <si>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</si>
  <si>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>Ambulância de Suporte Básico</t>
    </r>
    <r>
      <rPr>
        <b/>
        <sz val="11"/>
        <color rgb="FF000000"/>
        <rFont val="Calibri"/>
        <family val="2"/>
        <scheme val="minor"/>
      </rPr>
      <t xml:space="preserve"> TIPO "B"</t>
    </r>
    <r>
      <rPr>
        <sz val="11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1"/>
        <color rgb="FF000000"/>
        <rFont val="Calibri"/>
        <family val="2"/>
        <scheme val="minor"/>
      </rPr>
      <t xml:space="preserve"> (POLICLÍNICA OSWALDO CRUZ - POC)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</si>
  <si>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</si>
  <si>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</si>
  <si>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</si>
  <si>
    <t>12 horas/dia Das 07h00min às 19h00min (5 dias por semana segunda-feira à sexta-feira)</t>
  </si>
  <si>
    <t>LOTE III -  SERVIÇO DE ATENDIMENTO MULTIDISCIPLINAR DOMICILIAR-SAMD, POLICLÍNICA OSWALDO CRUZ-POC E HOSPITAL REGIONAL DE EXTREMA-HRE</t>
  </si>
  <si>
    <t>LOTE IV - HOSPITAL ESTADUAL E PRONTO SOCORRO JOÃO PAULO II-HEPSJP II, ASSISTÊNCIA MÉDICA INTENSIVA-AMI E HOSPITAL RETAGUARDA DE RONDÔNIA-HRRO.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</si>
  <si>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</si>
  <si>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(ASSISTÊNCIA MÉDICA INTENSIVA 24H - AMI)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</si>
  <si>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”B”</t>
    </r>
    <r>
      <rPr>
        <sz val="11"/>
        <color rgb="FF000000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</t>
    </r>
    <r>
      <rPr>
        <b/>
        <sz val="11"/>
        <color rgb="FF000000"/>
        <rFont val="Calibri"/>
        <family val="2"/>
        <scheme val="minor"/>
      </rPr>
      <t xml:space="preserve"> (HOSPITAL DE RETAGUARDA DE RONDÔNIA - HRRO)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</si>
  <si>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RETAGUARDA DE RONDÔNIA - HRRO)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</si>
  <si>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”B</t>
    </r>
    <r>
      <rPr>
        <sz val="11"/>
        <rFont val="Calibri"/>
        <family val="2"/>
        <scheme val="minor"/>
      </rPr>
      <t xml:space="preserve">”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</si>
  <si>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</si>
  <si>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</si>
  <si>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</si>
  <si>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</t>
    </r>
    <r>
      <rPr>
        <b/>
        <sz val="11"/>
        <rFont val="Calibri"/>
        <family val="2"/>
        <scheme val="minor"/>
      </rPr>
      <t xml:space="preserve"> (HOSPITAL INFANTIL COSME E DAMIÃO - HICD)</t>
    </r>
  </si>
  <si>
    <t>LOTE I - HOSPITAL DE BASE DOUTOR ARY PINHEIRO - HBAP, HOSPITAL REGIONAL DE BURITIS - HRB E HOSPITAL INFANTIL COSME E DAMIÃO - HICD</t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</si>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</sst>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2" fillId="0" borderId="0"/>
    <xf numFmtId="0" fontId="22" fillId="0" borderId="0"/>
  </cellStyleXfs>
  <cellXfs count="101">
    <xf numFmtId="0" fontId="0" fillId="0" borderId="0" xfId="0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6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8" fillId="2" borderId="7" xfId="0" applyFont="1" applyFill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0" borderId="7" xfId="0" applyBorder="1"/>
    <xf numFmtId="0" fontId="4" fillId="0" borderId="0" xfId="4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justify" vertical="center" wrapText="1"/>
    </xf>
    <xf numFmtId="0" fontId="22" fillId="0" borderId="0" xfId="9" applyAlignment="1">
      <alignment horizontal="left" vertical="top"/>
    </xf>
    <xf numFmtId="0" fontId="19" fillId="2" borderId="1" xfId="9" applyFont="1" applyFill="1" applyBorder="1" applyAlignment="1">
      <alignment horizontal="center" vertical="center" wrapText="1"/>
    </xf>
    <xf numFmtId="164" fontId="23" fillId="5" borderId="8" xfId="9" applyNumberFormat="1" applyFont="1" applyFill="1" applyBorder="1" applyAlignment="1">
      <alignment horizontal="center" vertical="center"/>
    </xf>
    <xf numFmtId="0" fontId="20" fillId="2" borderId="14" xfId="9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9" fillId="2" borderId="1" xfId="9" applyNumberFormat="1" applyFont="1" applyFill="1" applyBorder="1" applyAlignment="1">
      <alignment horizontal="center" vertical="center" wrapText="1"/>
    </xf>
    <xf numFmtId="0" fontId="19" fillId="2" borderId="1" xfId="9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1" fontId="20" fillId="0" borderId="14" xfId="10" applyNumberFormat="1" applyFont="1" applyBorder="1" applyAlignment="1">
      <alignment horizontal="center" vertical="center" shrinkToFit="1"/>
    </xf>
    <xf numFmtId="0" fontId="19" fillId="0" borderId="1" xfId="10" applyFont="1" applyBorder="1" applyAlignment="1">
      <alignment horizontal="center" vertical="center" wrapText="1"/>
    </xf>
    <xf numFmtId="1" fontId="20" fillId="0" borderId="1" xfId="10" applyNumberFormat="1" applyFont="1" applyBorder="1" applyAlignment="1">
      <alignment horizontal="center" vertical="center" shrinkToFit="1"/>
    </xf>
    <xf numFmtId="164" fontId="20" fillId="0" borderId="1" xfId="10" applyNumberFormat="1" applyFont="1" applyBorder="1" applyAlignment="1">
      <alignment horizontal="center" vertical="center" wrapText="1"/>
    </xf>
    <xf numFmtId="164" fontId="20" fillId="0" borderId="15" xfId="10" applyNumberFormat="1" applyFont="1" applyBorder="1" applyAlignment="1">
      <alignment horizontal="center" vertical="center" wrapText="1"/>
    </xf>
    <xf numFmtId="0" fontId="20" fillId="0" borderId="1" xfId="9" applyFont="1" applyBorder="1" applyAlignment="1">
      <alignment horizontal="left" vertical="center" wrapText="1"/>
    </xf>
    <xf numFmtId="164" fontId="20" fillId="2" borderId="1" xfId="1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2" borderId="14" xfId="9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1" fontId="20" fillId="0" borderId="22" xfId="10" applyNumberFormat="1" applyFont="1" applyBorder="1" applyAlignment="1">
      <alignment horizontal="center" vertical="center" shrinkToFit="1"/>
    </xf>
    <xf numFmtId="0" fontId="20" fillId="0" borderId="23" xfId="0" applyFont="1" applyBorder="1" applyAlignment="1">
      <alignment horizontal="left" vertical="center" wrapText="1"/>
    </xf>
    <xf numFmtId="0" fontId="19" fillId="0" borderId="23" xfId="10" applyFont="1" applyBorder="1" applyAlignment="1">
      <alignment horizontal="center" vertical="center" wrapText="1"/>
    </xf>
    <xf numFmtId="164" fontId="20" fillId="0" borderId="23" xfId="10" applyNumberFormat="1" applyFont="1" applyBorder="1" applyAlignment="1">
      <alignment horizontal="center" vertical="center" wrapText="1"/>
    </xf>
    <xf numFmtId="164" fontId="20" fillId="0" borderId="24" xfId="10" applyNumberFormat="1" applyFont="1" applyBorder="1" applyAlignment="1">
      <alignment horizontal="center" vertical="center" wrapText="1"/>
    </xf>
    <xf numFmtId="0" fontId="19" fillId="2" borderId="23" xfId="9" applyFont="1" applyFill="1" applyBorder="1" applyAlignment="1">
      <alignment horizontal="left" vertical="center" wrapText="1"/>
    </xf>
    <xf numFmtId="1" fontId="20" fillId="0" borderId="23" xfId="10" applyNumberFormat="1" applyFont="1" applyBorder="1" applyAlignment="1">
      <alignment horizontal="center" vertical="center" shrinkToFit="1"/>
    </xf>
    <xf numFmtId="1" fontId="19" fillId="0" borderId="22" xfId="10" applyNumberFormat="1" applyFont="1" applyBorder="1" applyAlignment="1">
      <alignment horizontal="center" vertical="center" shrinkToFit="1"/>
    </xf>
    <xf numFmtId="1" fontId="19" fillId="0" borderId="23" xfId="10" applyNumberFormat="1" applyFont="1" applyBorder="1" applyAlignment="1">
      <alignment horizontal="center" vertical="center" shrinkToFit="1"/>
    </xf>
    <xf numFmtId="164" fontId="19" fillId="0" borderId="23" xfId="10" applyNumberFormat="1" applyFont="1" applyBorder="1" applyAlignment="1">
      <alignment horizontal="center" vertical="center" wrapText="1"/>
    </xf>
    <xf numFmtId="164" fontId="20" fillId="2" borderId="23" xfId="10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0" fillId="0" borderId="22" xfId="10" applyFont="1" applyBorder="1" applyAlignment="1">
      <alignment horizontal="center" vertical="center"/>
    </xf>
    <xf numFmtId="0" fontId="19" fillId="0" borderId="23" xfId="10" applyFont="1" applyBorder="1" applyAlignment="1">
      <alignment horizontal="left" vertical="center" wrapText="1"/>
    </xf>
    <xf numFmtId="0" fontId="20" fillId="0" borderId="23" xfId="10" applyFont="1" applyBorder="1" applyAlignment="1">
      <alignment horizontal="center" vertical="center" wrapText="1"/>
    </xf>
    <xf numFmtId="164" fontId="1" fillId="2" borderId="23" xfId="0" applyNumberFormat="1" applyFont="1" applyFill="1" applyBorder="1" applyAlignment="1">
      <alignment horizontal="center" vertical="center" wrapText="1"/>
    </xf>
    <xf numFmtId="164" fontId="1" fillId="2" borderId="2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8" xfId="0" applyFont="1" applyBorder="1" applyAlignment="1">
      <alignment horizontal="center" vertical="center" wrapText="1"/>
    </xf>
    <xf numFmtId="0" fontId="23" fillId="5" borderId="12" xfId="9" applyFont="1" applyFill="1" applyBorder="1" applyAlignment="1">
      <alignment horizontal="center" vertical="center"/>
    </xf>
    <xf numFmtId="0" fontId="23" fillId="5" borderId="13" xfId="9" applyFont="1" applyFill="1" applyBorder="1" applyAlignment="1">
      <alignment horizontal="center" vertical="center"/>
    </xf>
    <xf numFmtId="0" fontId="23" fillId="5" borderId="11" xfId="9" applyFont="1" applyFill="1" applyBorder="1" applyAlignment="1">
      <alignment horizontal="center" vertical="center"/>
    </xf>
    <xf numFmtId="0" fontId="23" fillId="4" borderId="3" xfId="9" applyFont="1" applyFill="1" applyBorder="1" applyAlignment="1">
      <alignment horizontal="center" vertical="center"/>
    </xf>
    <xf numFmtId="0" fontId="23" fillId="4" borderId="2" xfId="9" applyFont="1" applyFill="1" applyBorder="1" applyAlignment="1">
      <alignment horizontal="center" vertical="center"/>
    </xf>
    <xf numFmtId="0" fontId="23" fillId="4" borderId="4" xfId="9" applyFont="1" applyFill="1" applyBorder="1" applyAlignment="1">
      <alignment horizontal="center" vertical="center"/>
    </xf>
    <xf numFmtId="0" fontId="20" fillId="0" borderId="3" xfId="9" applyFont="1" applyBorder="1" applyAlignment="1">
      <alignment horizontal="center" vertical="center"/>
    </xf>
    <xf numFmtId="0" fontId="20" fillId="0" borderId="2" xfId="9" applyFont="1" applyBorder="1" applyAlignment="1">
      <alignment horizontal="center" vertical="center"/>
    </xf>
    <xf numFmtId="0" fontId="20" fillId="0" borderId="4" xfId="9" applyFont="1" applyBorder="1" applyAlignment="1">
      <alignment horizontal="center" vertical="center"/>
    </xf>
    <xf numFmtId="0" fontId="23" fillId="5" borderId="19" xfId="9" applyFont="1" applyFill="1" applyBorder="1" applyAlignment="1">
      <alignment horizontal="center" vertical="center"/>
    </xf>
    <xf numFmtId="0" fontId="23" fillId="5" borderId="20" xfId="9" applyFont="1" applyFill="1" applyBorder="1" applyAlignment="1">
      <alignment horizontal="center" vertical="center"/>
    </xf>
    <xf numFmtId="0" fontId="23" fillId="5" borderId="21" xfId="9" applyFont="1" applyFill="1" applyBorder="1" applyAlignment="1">
      <alignment horizontal="center" vertical="center"/>
    </xf>
    <xf numFmtId="0" fontId="20" fillId="0" borderId="12" xfId="9" applyFont="1" applyBorder="1" applyAlignment="1">
      <alignment horizontal="center" vertical="center"/>
    </xf>
    <xf numFmtId="0" fontId="20" fillId="0" borderId="13" xfId="9" applyFont="1" applyBorder="1" applyAlignment="1">
      <alignment horizontal="center" vertical="center"/>
    </xf>
    <xf numFmtId="0" fontId="20" fillId="0" borderId="11" xfId="9" applyFont="1" applyBorder="1" applyAlignment="1">
      <alignment horizontal="center" vertical="center"/>
    </xf>
    <xf numFmtId="0" fontId="23" fillId="5" borderId="12" xfId="9" applyFont="1" applyFill="1" applyBorder="1" applyAlignment="1">
      <alignment horizontal="center" vertical="center" wrapText="1"/>
    </xf>
    <xf numFmtId="0" fontId="23" fillId="5" borderId="13" xfId="9" applyFont="1" applyFill="1" applyBorder="1" applyAlignment="1">
      <alignment horizontal="center" vertical="center" wrapText="1"/>
    </xf>
    <xf numFmtId="0" fontId="23" fillId="5" borderId="11" xfId="9" applyFont="1" applyFill="1" applyBorder="1" applyAlignment="1">
      <alignment horizontal="center" vertical="center" wrapText="1"/>
    </xf>
  </cellXfs>
  <cellStyles count="11">
    <cellStyle name="Estilo 1" xfId="5" xr:uid="{00000000-0005-0000-0000-000000000000}"/>
    <cellStyle name="Hiperlink" xfId="4" builtinId="8"/>
    <cellStyle name="Moeda 2" xfId="8" xr:uid="{00000000-0005-0000-0000-000002000000}"/>
    <cellStyle name="Normal" xfId="0" builtinId="0"/>
    <cellStyle name="Normal 2" xfId="3" xr:uid="{00000000-0005-0000-0000-000004000000}"/>
    <cellStyle name="Normal 3" xfId="6" xr:uid="{00000000-0005-0000-0000-000005000000}"/>
    <cellStyle name="Normal 4" xfId="1" xr:uid="{00000000-0005-0000-0000-000006000000}"/>
    <cellStyle name="Normal 5" xfId="2" xr:uid="{00000000-0005-0000-0000-000007000000}"/>
    <cellStyle name="Normal 6" xfId="9" xr:uid="{00000000-0005-0000-0000-000008000000}"/>
    <cellStyle name="Normal 7" xfId="10" xr:uid="{00000000-0005-0000-0000-000009000000}"/>
    <cellStyle name="Vírgula 2" xfId="7" xr:uid="{00000000-0005-0000-0000-00000A000000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882323475\Desktop\Processos\2%20-%20GECOMP\19%20-%200036.109115.2022-75%20-%20Ambul&#226;ncias%20(Licitat&#243;rio)\8%20-%200036.109115.2022-75%20-%206&#186;%20Ajuste\1%20-%20Planilha%20Ambulancia%20-%20LOTE%20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Planilha%20Ambulancia%20-%20LOTE%20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882323475\Desktop\Processos\2%20-%20GECOMP\19%20-%200036.109115.2022-75%20-%20Ambul&#226;ncias%20(Licitat&#243;rio)\2%20-%20Planilha%20Ambulancia%20-%20LOTE%20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Ambulancia%20-%20LOTE%20I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882323475\Desktop\Processos\2%20-%20GECOMP\19%20-%200036.109115.2022-75%20-%20Ambul&#226;ncias%20(Licitat&#243;rio)\3%20-%20Planilha%20Ambulancia%20-%20LOTE%20II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3%20-%20Planilha%20Ambulancia%20-%20LOTE%20II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4%20-%20Planilha%20Ambulancia%20-%20LOTE%20I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882323475\Desktop\Processos\2%20-%20GECOMP\19%20-%200036.109115.2022-75%20-%20Ambul&#226;ncias%20(Licitat&#243;rio)\5%20-%20Planilha%20Ambulancia%20-%20LOTE%20V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5%20-%20Planilha%20Ambulancia%20-%20LOTE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E3">
            <v>1</v>
          </cell>
        </row>
        <row r="4">
          <cell r="E4">
            <v>1</v>
          </cell>
        </row>
        <row r="5">
          <cell r="E5">
            <v>1</v>
          </cell>
        </row>
        <row r="6">
          <cell r="E6">
            <v>2</v>
          </cell>
        </row>
        <row r="7">
          <cell r="E7">
            <v>1</v>
          </cell>
        </row>
        <row r="8">
          <cell r="E8">
            <v>2</v>
          </cell>
        </row>
        <row r="9">
          <cell r="E9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F3">
            <v>54487.519999999997</v>
          </cell>
        </row>
        <row r="4">
          <cell r="F4">
            <v>305510.76</v>
          </cell>
        </row>
        <row r="5">
          <cell r="F5">
            <v>99628.08</v>
          </cell>
        </row>
        <row r="6">
          <cell r="F6">
            <v>102148.6</v>
          </cell>
        </row>
        <row r="7">
          <cell r="F7">
            <v>305311.38</v>
          </cell>
        </row>
        <row r="8">
          <cell r="F8">
            <v>100601.18</v>
          </cell>
        </row>
        <row r="9">
          <cell r="F9">
            <v>304537.65999999997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 refreshError="1"/>
      <sheetData sheetId="1" refreshError="1"/>
      <sheetData sheetId="2">
        <row r="3">
          <cell r="E3">
            <v>1</v>
          </cell>
        </row>
        <row r="4">
          <cell r="E4">
            <v>1</v>
          </cell>
        </row>
        <row r="5">
          <cell r="E5">
            <v>2</v>
          </cell>
        </row>
        <row r="6">
          <cell r="E6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F3">
            <v>100601.18</v>
          </cell>
        </row>
        <row r="4">
          <cell r="F4">
            <v>304537.65999999997</v>
          </cell>
        </row>
        <row r="5">
          <cell r="F5">
            <v>102148.6</v>
          </cell>
        </row>
        <row r="6">
          <cell r="F6">
            <v>305311.38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 refreshError="1"/>
      <sheetData sheetId="1" refreshError="1"/>
      <sheetData sheetId="2">
        <row r="3">
          <cell r="E3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F3">
            <v>54487.519999999997</v>
          </cell>
        </row>
        <row r="4">
          <cell r="F4">
            <v>54487.519999999997</v>
          </cell>
        </row>
        <row r="5">
          <cell r="F5">
            <v>100601.18</v>
          </cell>
        </row>
        <row r="6">
          <cell r="F6">
            <v>304576.36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F3">
            <v>102771.7</v>
          </cell>
        </row>
        <row r="4">
          <cell r="F4">
            <v>48200.24</v>
          </cell>
        </row>
        <row r="5">
          <cell r="F5">
            <v>308693.12</v>
          </cell>
        </row>
        <row r="6">
          <cell r="F6">
            <v>304576.36</v>
          </cell>
        </row>
        <row r="7">
          <cell r="F7">
            <v>54487.519999999997</v>
          </cell>
        </row>
        <row r="8">
          <cell r="F8">
            <v>304576.36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 refreshError="1"/>
      <sheetData sheetId="1" refreshError="1"/>
      <sheetData sheetId="2">
        <row r="3">
          <cell r="E3">
            <v>2</v>
          </cell>
        </row>
        <row r="4">
          <cell r="E4">
            <v>1</v>
          </cell>
        </row>
        <row r="5">
          <cell r="E5">
            <v>1</v>
          </cell>
        </row>
        <row r="6">
          <cell r="E6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>
        <row r="3">
          <cell r="F3">
            <v>102148.6</v>
          </cell>
        </row>
        <row r="4">
          <cell r="F4">
            <v>305311.38</v>
          </cell>
        </row>
        <row r="5">
          <cell r="F5">
            <v>305311.38</v>
          </cell>
        </row>
        <row r="6">
          <cell r="F6">
            <v>102148.6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1</v>
      </c>
    </row>
    <row r="2" spans="1:5" ht="21" x14ac:dyDescent="0.35">
      <c r="A2" s="75" t="s">
        <v>2</v>
      </c>
      <c r="B2" s="75"/>
      <c r="C2" s="75"/>
      <c r="E2" s="2" t="s">
        <v>3</v>
      </c>
    </row>
    <row r="3" spans="1:5" ht="174" customHeight="1" x14ac:dyDescent="0.3">
      <c r="A3" s="74" t="s">
        <v>4</v>
      </c>
      <c r="B3" s="74"/>
      <c r="C3" s="74"/>
      <c r="E3" s="4" t="s">
        <v>5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76" t="s">
        <v>6</v>
      </c>
      <c r="B5" s="77"/>
      <c r="C5" s="78"/>
      <c r="E5" s="7" t="s">
        <v>7</v>
      </c>
    </row>
    <row r="6" spans="1:5" ht="22.5" x14ac:dyDescent="0.25">
      <c r="A6" s="79" t="s">
        <v>8</v>
      </c>
      <c r="B6" s="79" t="s">
        <v>9</v>
      </c>
      <c r="C6" s="8" t="s">
        <v>10</v>
      </c>
      <c r="E6" s="7" t="s">
        <v>11</v>
      </c>
    </row>
    <row r="7" spans="1:5" ht="15.75" customHeight="1" thickBot="1" x14ac:dyDescent="0.3">
      <c r="A7" s="80"/>
      <c r="B7" s="80"/>
      <c r="C7" s="9" t="s">
        <v>12</v>
      </c>
      <c r="E7" s="7" t="s">
        <v>13</v>
      </c>
    </row>
    <row r="8" spans="1:5" ht="15.75" thickBot="1" x14ac:dyDescent="0.3">
      <c r="A8" s="10" t="s">
        <v>14</v>
      </c>
      <c r="B8" s="8">
        <v>30</v>
      </c>
      <c r="C8" s="8">
        <v>7</v>
      </c>
      <c r="D8">
        <f>(7/30)/12</f>
        <v>1.94444444444444E-2</v>
      </c>
      <c r="E8" s="11" t="s">
        <v>15</v>
      </c>
    </row>
    <row r="9" spans="1:5" ht="13.5" customHeight="1" x14ac:dyDescent="0.25">
      <c r="A9" s="12" t="s">
        <v>16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17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18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19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20</v>
      </c>
      <c r="B13" s="13">
        <v>45</v>
      </c>
      <c r="C13" s="13">
        <v>11</v>
      </c>
      <c r="D13">
        <f t="shared" si="0"/>
        <v>8.3333333333333297E-3</v>
      </c>
      <c r="E13" t="s">
        <v>42</v>
      </c>
    </row>
    <row r="14" spans="1:5" x14ac:dyDescent="0.25">
      <c r="A14" s="12" t="s">
        <v>21</v>
      </c>
      <c r="B14" s="13">
        <v>48</v>
      </c>
      <c r="C14" s="13">
        <v>11</v>
      </c>
      <c r="E14" t="s">
        <v>0</v>
      </c>
    </row>
    <row r="15" spans="1:5" x14ac:dyDescent="0.25">
      <c r="A15" s="12" t="s">
        <v>22</v>
      </c>
      <c r="B15" s="13">
        <v>51</v>
      </c>
      <c r="C15" s="13">
        <v>12</v>
      </c>
    </row>
    <row r="16" spans="1:5" x14ac:dyDescent="0.25">
      <c r="A16" s="12" t="s">
        <v>23</v>
      </c>
      <c r="B16" s="13">
        <v>54</v>
      </c>
      <c r="C16" s="13">
        <v>13</v>
      </c>
    </row>
    <row r="17" spans="1:5" x14ac:dyDescent="0.25">
      <c r="A17" s="12" t="s">
        <v>24</v>
      </c>
      <c r="B17" s="13">
        <v>57</v>
      </c>
      <c r="C17" s="13">
        <v>13</v>
      </c>
    </row>
    <row r="18" spans="1:5" x14ac:dyDescent="0.25">
      <c r="A18" s="12" t="s">
        <v>25</v>
      </c>
      <c r="B18" s="13">
        <v>60</v>
      </c>
      <c r="C18" s="13">
        <v>14</v>
      </c>
    </row>
    <row r="19" spans="1:5" x14ac:dyDescent="0.25">
      <c r="A19" s="12" t="s">
        <v>26</v>
      </c>
      <c r="B19" s="13">
        <v>63</v>
      </c>
      <c r="C19" s="13">
        <v>15</v>
      </c>
    </row>
    <row r="20" spans="1:5" x14ac:dyDescent="0.25">
      <c r="A20" s="12" t="s">
        <v>27</v>
      </c>
      <c r="B20" s="13">
        <v>66</v>
      </c>
      <c r="C20" s="13">
        <v>15</v>
      </c>
    </row>
    <row r="21" spans="1:5" x14ac:dyDescent="0.25">
      <c r="A21" s="12" t="s">
        <v>28</v>
      </c>
      <c r="B21" s="13">
        <v>69</v>
      </c>
      <c r="C21" s="13">
        <v>16</v>
      </c>
    </row>
    <row r="22" spans="1:5" x14ac:dyDescent="0.25">
      <c r="A22" s="12" t="s">
        <v>29</v>
      </c>
      <c r="B22" s="13">
        <v>72</v>
      </c>
      <c r="C22" s="13">
        <v>17</v>
      </c>
    </row>
    <row r="23" spans="1:5" x14ac:dyDescent="0.25">
      <c r="A23" s="12" t="s">
        <v>30</v>
      </c>
      <c r="B23" s="13">
        <v>75</v>
      </c>
      <c r="C23" s="13">
        <v>18</v>
      </c>
    </row>
    <row r="24" spans="1:5" x14ac:dyDescent="0.25">
      <c r="A24" s="12" t="s">
        <v>31</v>
      </c>
      <c r="B24" s="13">
        <v>78</v>
      </c>
      <c r="C24" s="13">
        <v>18</v>
      </c>
    </row>
    <row r="25" spans="1:5" x14ac:dyDescent="0.25">
      <c r="A25" s="12" t="s">
        <v>32</v>
      </c>
      <c r="B25" s="13">
        <v>81</v>
      </c>
      <c r="C25" s="13">
        <v>19</v>
      </c>
    </row>
    <row r="26" spans="1:5" x14ac:dyDescent="0.25">
      <c r="A26" s="12" t="s">
        <v>33</v>
      </c>
      <c r="B26" s="13">
        <v>84</v>
      </c>
      <c r="C26" s="13">
        <v>20</v>
      </c>
    </row>
    <row r="27" spans="1:5" x14ac:dyDescent="0.25">
      <c r="A27" s="12" t="s">
        <v>34</v>
      </c>
      <c r="B27" s="13">
        <v>87</v>
      </c>
      <c r="C27" s="13">
        <v>20</v>
      </c>
    </row>
    <row r="28" spans="1:5" ht="15.75" thickBot="1" x14ac:dyDescent="0.3">
      <c r="A28" s="16" t="s">
        <v>35</v>
      </c>
      <c r="B28" s="9">
        <v>90</v>
      </c>
      <c r="C28" s="9">
        <v>21</v>
      </c>
      <c r="E28" s="17" t="s">
        <v>36</v>
      </c>
    </row>
    <row r="29" spans="1:5" ht="18.75" x14ac:dyDescent="0.3">
      <c r="A29" s="5"/>
    </row>
    <row r="30" spans="1:5" ht="145.5" customHeight="1" x14ac:dyDescent="0.3">
      <c r="A30" s="81" t="s">
        <v>37</v>
      </c>
      <c r="B30" s="81"/>
      <c r="C30" s="81"/>
    </row>
    <row r="31" spans="1:5" ht="18.75" x14ac:dyDescent="0.3">
      <c r="A31" s="5"/>
    </row>
    <row r="32" spans="1:5" ht="18.75" x14ac:dyDescent="0.3">
      <c r="A32" s="18" t="s">
        <v>38</v>
      </c>
    </row>
    <row r="33" spans="1:3" ht="18.75" x14ac:dyDescent="0.3">
      <c r="A33" s="5"/>
    </row>
    <row r="34" spans="1:3" x14ac:dyDescent="0.25">
      <c r="A34" s="74" t="s">
        <v>39</v>
      </c>
      <c r="B34" s="74"/>
      <c r="C34" s="74"/>
    </row>
    <row r="35" spans="1:3" x14ac:dyDescent="0.25">
      <c r="A35" s="74"/>
      <c r="B35" s="74"/>
      <c r="C35" s="74"/>
    </row>
    <row r="36" spans="1:3" x14ac:dyDescent="0.25">
      <c r="A36" s="74" t="s">
        <v>40</v>
      </c>
      <c r="B36" s="74"/>
      <c r="C36" s="74"/>
    </row>
    <row r="37" spans="1:3" x14ac:dyDescent="0.25">
      <c r="A37" s="74"/>
      <c r="B37" s="74"/>
      <c r="C37" s="74"/>
    </row>
    <row r="40" spans="1:3" x14ac:dyDescent="0.25">
      <c r="A40" s="19" t="s">
        <v>41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82" t="s">
        <v>43</v>
      </c>
      <c r="B1" s="82"/>
    </row>
    <row r="2" spans="1:2" ht="19.5" thickBot="1" x14ac:dyDescent="0.35">
      <c r="A2" s="21" t="s">
        <v>44</v>
      </c>
      <c r="B2" s="21" t="s">
        <v>45</v>
      </c>
    </row>
    <row r="3" spans="1:2" ht="19.5" thickBot="1" x14ac:dyDescent="0.35">
      <c r="A3" s="22" t="s">
        <v>46</v>
      </c>
      <c r="B3" s="23" t="s">
        <v>47</v>
      </c>
    </row>
    <row r="4" spans="1:2" ht="57" thickBot="1" x14ac:dyDescent="0.35">
      <c r="A4" s="24" t="s">
        <v>48</v>
      </c>
      <c r="B4" s="25" t="s">
        <v>49</v>
      </c>
    </row>
    <row r="5" spans="1:2" ht="19.5" thickBot="1" x14ac:dyDescent="0.35">
      <c r="A5" s="24" t="s">
        <v>50</v>
      </c>
      <c r="B5" s="25" t="s">
        <v>51</v>
      </c>
    </row>
    <row r="6" spans="1:2" ht="94.5" thickBot="1" x14ac:dyDescent="0.35">
      <c r="A6" s="24" t="s">
        <v>52</v>
      </c>
      <c r="B6" s="25" t="s">
        <v>53</v>
      </c>
    </row>
    <row r="7" spans="1:2" ht="38.25" thickBot="1" x14ac:dyDescent="0.35">
      <c r="A7" s="24" t="s">
        <v>54</v>
      </c>
      <c r="B7" s="25" t="s">
        <v>55</v>
      </c>
    </row>
    <row r="8" spans="1:2" ht="19.5" thickBot="1" x14ac:dyDescent="0.35">
      <c r="A8" s="24" t="s">
        <v>56</v>
      </c>
      <c r="B8" s="25" t="s">
        <v>57</v>
      </c>
    </row>
    <row r="9" spans="1:2" ht="38.25" thickBot="1" x14ac:dyDescent="0.35">
      <c r="A9" s="24" t="s">
        <v>58</v>
      </c>
      <c r="B9" s="25" t="s">
        <v>59</v>
      </c>
    </row>
    <row r="10" spans="1:2" ht="57" thickBot="1" x14ac:dyDescent="0.35">
      <c r="A10" s="24" t="s">
        <v>60</v>
      </c>
      <c r="B10" s="25" t="s">
        <v>61</v>
      </c>
    </row>
    <row r="11" spans="1:2" ht="75.75" thickBot="1" x14ac:dyDescent="0.35">
      <c r="A11" s="24" t="s">
        <v>62</v>
      </c>
      <c r="B11" s="25" t="s">
        <v>63</v>
      </c>
    </row>
    <row r="12" spans="1:2" ht="57" thickBot="1" x14ac:dyDescent="0.35">
      <c r="A12" s="24" t="s">
        <v>60</v>
      </c>
      <c r="B12" s="25" t="s">
        <v>64</v>
      </c>
    </row>
    <row r="13" spans="1:2" ht="38.25" thickBot="1" x14ac:dyDescent="0.35">
      <c r="A13" s="24" t="s">
        <v>60</v>
      </c>
      <c r="B13" s="25" t="s">
        <v>65</v>
      </c>
    </row>
    <row r="14" spans="1:2" ht="57" thickBot="1" x14ac:dyDescent="0.35">
      <c r="A14" s="24" t="s">
        <v>60</v>
      </c>
      <c r="B14" s="25" t="s">
        <v>66</v>
      </c>
    </row>
    <row r="15" spans="1:2" ht="19.5" thickBot="1" x14ac:dyDescent="0.35">
      <c r="A15" s="24" t="s">
        <v>60</v>
      </c>
      <c r="B15" s="25" t="s">
        <v>67</v>
      </c>
    </row>
    <row r="16" spans="1:2" ht="38.25" thickBot="1" x14ac:dyDescent="0.35">
      <c r="A16" s="24" t="s">
        <v>68</v>
      </c>
      <c r="B16" s="25" t="s">
        <v>69</v>
      </c>
    </row>
    <row r="17" spans="1:2" ht="38.25" thickBot="1" x14ac:dyDescent="0.35">
      <c r="A17" s="24" t="s">
        <v>70</v>
      </c>
      <c r="B17" s="25" t="s">
        <v>71</v>
      </c>
    </row>
    <row r="18" spans="1:2" ht="38.25" thickBot="1" x14ac:dyDescent="0.35">
      <c r="A18" s="24" t="s">
        <v>60</v>
      </c>
      <c r="B18" s="25" t="s">
        <v>72</v>
      </c>
    </row>
    <row r="19" spans="1:2" ht="57" thickBot="1" x14ac:dyDescent="0.35">
      <c r="A19" s="24" t="s">
        <v>60</v>
      </c>
      <c r="B19" s="25" t="s">
        <v>73</v>
      </c>
    </row>
    <row r="20" spans="1:2" ht="38.25" thickBot="1" x14ac:dyDescent="0.35">
      <c r="A20" s="24" t="s">
        <v>60</v>
      </c>
      <c r="B20" s="25" t="s">
        <v>74</v>
      </c>
    </row>
    <row r="21" spans="1:2" ht="57" thickBot="1" x14ac:dyDescent="0.35">
      <c r="A21" s="24" t="s">
        <v>60</v>
      </c>
      <c r="B21" s="25" t="s">
        <v>75</v>
      </c>
    </row>
    <row r="22" spans="1:2" x14ac:dyDescent="0.3">
      <c r="A22" s="26" t="s">
        <v>60</v>
      </c>
      <c r="B22" s="27" t="s">
        <v>76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6"/>
  <sheetViews>
    <sheetView tabSelected="1" view="pageBreakPreview" topLeftCell="A41" zoomScale="80" zoomScaleNormal="100" zoomScaleSheetLayoutView="80" workbookViewId="0">
      <selection activeCell="H44" sqref="H44"/>
    </sheetView>
  </sheetViews>
  <sheetFormatPr defaultColWidth="17.85546875" defaultRowHeight="12.75" x14ac:dyDescent="0.25"/>
  <cols>
    <col min="1" max="1" width="10.7109375" style="28" customWidth="1"/>
    <col min="2" max="2" width="60.7109375" style="28" customWidth="1"/>
    <col min="3" max="8" width="20.7109375" style="28" customWidth="1"/>
    <col min="9" max="16384" width="17.85546875" style="28"/>
  </cols>
  <sheetData>
    <row r="1" spans="1:8" ht="20.100000000000001" customHeight="1" thickBot="1" x14ac:dyDescent="0.3">
      <c r="A1" s="92" t="s">
        <v>123</v>
      </c>
      <c r="B1" s="93"/>
      <c r="C1" s="93"/>
      <c r="D1" s="93"/>
      <c r="E1" s="93"/>
      <c r="F1" s="93"/>
      <c r="G1" s="93"/>
      <c r="H1" s="94"/>
    </row>
    <row r="2" spans="1:8" ht="30" customHeight="1" x14ac:dyDescent="0.25">
      <c r="A2" s="37" t="s">
        <v>79</v>
      </c>
      <c r="B2" s="38" t="s">
        <v>77</v>
      </c>
      <c r="C2" s="39" t="s">
        <v>96</v>
      </c>
      <c r="D2" s="39" t="s">
        <v>78</v>
      </c>
      <c r="E2" s="39" t="s">
        <v>80</v>
      </c>
      <c r="F2" s="38" t="s">
        <v>81</v>
      </c>
      <c r="G2" s="38" t="s">
        <v>97</v>
      </c>
      <c r="H2" s="40" t="s">
        <v>98</v>
      </c>
    </row>
    <row r="3" spans="1:8" ht="80.099999999999994" customHeight="1" x14ac:dyDescent="0.25">
      <c r="A3" s="66">
        <v>1</v>
      </c>
      <c r="B3" s="35" t="s">
        <v>118</v>
      </c>
      <c r="C3" s="36" t="s">
        <v>95</v>
      </c>
      <c r="D3" s="36" t="s">
        <v>82</v>
      </c>
      <c r="E3" s="67">
        <f>[1]Planilha!$E$3</f>
        <v>1</v>
      </c>
      <c r="F3" s="32">
        <f>[2]Planilha!$F$3</f>
        <v>54487.519999999997</v>
      </c>
      <c r="G3" s="32">
        <f>F3*E3</f>
        <v>54487.519999999997</v>
      </c>
      <c r="H3" s="33">
        <f>G3*12</f>
        <v>653850.24</v>
      </c>
    </row>
    <row r="4" spans="1:8" ht="129.94999999999999" customHeight="1" x14ac:dyDescent="0.25">
      <c r="A4" s="66">
        <v>2</v>
      </c>
      <c r="B4" s="68" t="s">
        <v>119</v>
      </c>
      <c r="C4" s="36" t="s">
        <v>93</v>
      </c>
      <c r="D4" s="36" t="s">
        <v>82</v>
      </c>
      <c r="E4" s="67">
        <f>[1]Planilha!$E$4</f>
        <v>1</v>
      </c>
      <c r="F4" s="32">
        <f>[2]Planilha!$F$4</f>
        <v>305510.76</v>
      </c>
      <c r="G4" s="32">
        <f t="shared" ref="G4:G9" si="0">F4*E4</f>
        <v>305510.76</v>
      </c>
      <c r="H4" s="33">
        <f t="shared" ref="H4:H9" si="1">G4*12</f>
        <v>3666129.12</v>
      </c>
    </row>
    <row r="5" spans="1:8" ht="129.94999999999999" customHeight="1" x14ac:dyDescent="0.25">
      <c r="A5" s="31">
        <v>3</v>
      </c>
      <c r="B5" s="35" t="s">
        <v>120</v>
      </c>
      <c r="C5" s="36" t="s">
        <v>93</v>
      </c>
      <c r="D5" s="36" t="s">
        <v>82</v>
      </c>
      <c r="E5" s="67">
        <f>[1]Planilha!$E$5</f>
        <v>1</v>
      </c>
      <c r="F5" s="32">
        <f>[2]Planilha!$F$5</f>
        <v>99628.08</v>
      </c>
      <c r="G5" s="32">
        <f t="shared" si="0"/>
        <v>99628.08</v>
      </c>
      <c r="H5" s="33">
        <f t="shared" si="1"/>
        <v>1195536.96</v>
      </c>
    </row>
    <row r="6" spans="1:8" ht="129.94999999999999" customHeight="1" x14ac:dyDescent="0.25">
      <c r="A6" s="31">
        <v>4</v>
      </c>
      <c r="B6" s="35" t="s">
        <v>92</v>
      </c>
      <c r="C6" s="36" t="s">
        <v>93</v>
      </c>
      <c r="D6" s="36" t="s">
        <v>82</v>
      </c>
      <c r="E6" s="29">
        <f>[1]Planilha!$E$6</f>
        <v>2</v>
      </c>
      <c r="F6" s="34">
        <f>[2]Planilha!$F$6</f>
        <v>102148.6</v>
      </c>
      <c r="G6" s="32">
        <f t="shared" si="0"/>
        <v>204297.2</v>
      </c>
      <c r="H6" s="33">
        <f t="shared" si="1"/>
        <v>2451566.4</v>
      </c>
    </row>
    <row r="7" spans="1:8" ht="129.94999999999999" customHeight="1" x14ac:dyDescent="0.25">
      <c r="A7" s="49">
        <v>5</v>
      </c>
      <c r="B7" s="35" t="s">
        <v>94</v>
      </c>
      <c r="C7" s="36" t="s">
        <v>93</v>
      </c>
      <c r="D7" s="36" t="s">
        <v>82</v>
      </c>
      <c r="E7" s="29">
        <f>[1]Planilha!$E$7</f>
        <v>1</v>
      </c>
      <c r="F7" s="34">
        <f>[2]Planilha!$F$7</f>
        <v>305311.38</v>
      </c>
      <c r="G7" s="32">
        <f t="shared" si="0"/>
        <v>305311.38</v>
      </c>
      <c r="H7" s="33">
        <f t="shared" si="1"/>
        <v>3663736.56</v>
      </c>
    </row>
    <row r="8" spans="1:8" ht="80.099999999999994" customHeight="1" x14ac:dyDescent="0.25">
      <c r="A8" s="31">
        <v>6</v>
      </c>
      <c r="B8" s="35" t="s">
        <v>121</v>
      </c>
      <c r="C8" s="36" t="s">
        <v>93</v>
      </c>
      <c r="D8" s="36" t="s">
        <v>82</v>
      </c>
      <c r="E8" s="29">
        <f>[1]Planilha!$E$8</f>
        <v>2</v>
      </c>
      <c r="F8" s="34">
        <f>[2]Planilha!$F$8</f>
        <v>100601.18</v>
      </c>
      <c r="G8" s="32">
        <f t="shared" si="0"/>
        <v>201202.36</v>
      </c>
      <c r="H8" s="33">
        <f t="shared" si="1"/>
        <v>2414428.3199999998</v>
      </c>
    </row>
    <row r="9" spans="1:8" ht="80.099999999999994" customHeight="1" thickBot="1" x14ac:dyDescent="0.3">
      <c r="A9" s="69">
        <v>7</v>
      </c>
      <c r="B9" s="70" t="s">
        <v>122</v>
      </c>
      <c r="C9" s="36" t="s">
        <v>93</v>
      </c>
      <c r="D9" s="71" t="s">
        <v>82</v>
      </c>
      <c r="E9" s="71">
        <f>[1]Planilha!$E$9</f>
        <v>1</v>
      </c>
      <c r="F9" s="58">
        <f>[2]Planilha!$F$9</f>
        <v>304537.65999999997</v>
      </c>
      <c r="G9" s="72">
        <f t="shared" si="0"/>
        <v>304537.65999999997</v>
      </c>
      <c r="H9" s="73">
        <f t="shared" si="1"/>
        <v>3654451.92</v>
      </c>
    </row>
    <row r="10" spans="1:8" ht="15.75" thickBot="1" x14ac:dyDescent="0.3">
      <c r="A10" s="86" t="s">
        <v>83</v>
      </c>
      <c r="B10" s="87"/>
      <c r="C10" s="87"/>
      <c r="D10" s="87"/>
      <c r="E10" s="87"/>
      <c r="F10" s="87"/>
      <c r="G10" s="88"/>
      <c r="H10" s="30">
        <f>SUM(H3:H9)</f>
        <v>17699699.52</v>
      </c>
    </row>
    <row r="11" spans="1:8" ht="12.75" customHeight="1" thickBot="1" x14ac:dyDescent="0.3">
      <c r="A11" s="95"/>
      <c r="B11" s="96"/>
      <c r="C11" s="96"/>
      <c r="D11" s="96"/>
      <c r="E11" s="96"/>
      <c r="F11" s="96"/>
      <c r="G11" s="96"/>
      <c r="H11" s="97"/>
    </row>
    <row r="12" spans="1:8" ht="15.75" thickBot="1" x14ac:dyDescent="0.3">
      <c r="A12" s="92" t="s">
        <v>84</v>
      </c>
      <c r="B12" s="93"/>
      <c r="C12" s="93"/>
      <c r="D12" s="93"/>
      <c r="E12" s="93"/>
      <c r="F12" s="93"/>
      <c r="G12" s="93"/>
      <c r="H12" s="94"/>
    </row>
    <row r="13" spans="1:8" ht="30" x14ac:dyDescent="0.25">
      <c r="A13" s="37" t="s">
        <v>79</v>
      </c>
      <c r="B13" s="38" t="s">
        <v>77</v>
      </c>
      <c r="C13" s="39" t="s">
        <v>96</v>
      </c>
      <c r="D13" s="39" t="s">
        <v>78</v>
      </c>
      <c r="E13" s="39" t="s">
        <v>80</v>
      </c>
      <c r="F13" s="38" t="s">
        <v>81</v>
      </c>
      <c r="G13" s="38" t="s">
        <v>97</v>
      </c>
      <c r="H13" s="40" t="s">
        <v>98</v>
      </c>
    </row>
    <row r="14" spans="1:8" ht="140.1" customHeight="1" x14ac:dyDescent="0.25">
      <c r="A14" s="41">
        <v>1</v>
      </c>
      <c r="B14" s="46" t="s">
        <v>105</v>
      </c>
      <c r="C14" s="42" t="s">
        <v>91</v>
      </c>
      <c r="D14" s="42" t="s">
        <v>82</v>
      </c>
      <c r="E14" s="43">
        <f>[3]Planilha!$E$3</f>
        <v>1</v>
      </c>
      <c r="F14" s="44">
        <f>[4]Planilha!$F$3</f>
        <v>100601.18</v>
      </c>
      <c r="G14" s="44">
        <f>F14*E14</f>
        <v>100601.18</v>
      </c>
      <c r="H14" s="45">
        <f>G14*12</f>
        <v>1207214.1599999999</v>
      </c>
    </row>
    <row r="15" spans="1:8" ht="140.1" customHeight="1" x14ac:dyDescent="0.25">
      <c r="A15" s="41">
        <v>2</v>
      </c>
      <c r="B15" s="52" t="s">
        <v>106</v>
      </c>
      <c r="C15" s="42" t="s">
        <v>91</v>
      </c>
      <c r="D15" s="42" t="s">
        <v>82</v>
      </c>
      <c r="E15" s="43">
        <f>[3]Planilha!$E$4</f>
        <v>1</v>
      </c>
      <c r="F15" s="44">
        <f>[4]Planilha!$F$4</f>
        <v>304537.65999999997</v>
      </c>
      <c r="G15" s="44">
        <f>F15*E15</f>
        <v>304537.65999999997</v>
      </c>
      <c r="H15" s="45">
        <f>G15*12</f>
        <v>3654451.92</v>
      </c>
    </row>
    <row r="16" spans="1:8" ht="140.1" customHeight="1" x14ac:dyDescent="0.25">
      <c r="A16" s="41">
        <v>3</v>
      </c>
      <c r="B16" s="46" t="s">
        <v>99</v>
      </c>
      <c r="C16" s="42" t="s">
        <v>91</v>
      </c>
      <c r="D16" s="42" t="s">
        <v>82</v>
      </c>
      <c r="E16" s="43">
        <f>[3]Planilha!$E$5</f>
        <v>2</v>
      </c>
      <c r="F16" s="44">
        <f>[4]Planilha!$F$5</f>
        <v>102148.6</v>
      </c>
      <c r="G16" s="44">
        <f>F16*E16</f>
        <v>204297.2</v>
      </c>
      <c r="H16" s="45">
        <f>G16*12</f>
        <v>2451566.4</v>
      </c>
    </row>
    <row r="17" spans="1:8" ht="140.1" customHeight="1" thickBot="1" x14ac:dyDescent="0.3">
      <c r="A17" s="62">
        <v>4</v>
      </c>
      <c r="B17" s="60" t="s">
        <v>100</v>
      </c>
      <c r="C17" s="57" t="s">
        <v>91</v>
      </c>
      <c r="D17" s="57" t="s">
        <v>82</v>
      </c>
      <c r="E17" s="63">
        <f>[3]Planilha!$E$6</f>
        <v>2</v>
      </c>
      <c r="F17" s="64">
        <f>[4]Planilha!$F$6</f>
        <v>305311.38</v>
      </c>
      <c r="G17" s="58">
        <f>F17*E17</f>
        <v>610622.76</v>
      </c>
      <c r="H17" s="59">
        <f>G17*12</f>
        <v>7327473.1200000001</v>
      </c>
    </row>
    <row r="18" spans="1:8" ht="15.75" thickBot="1" x14ac:dyDescent="0.3">
      <c r="A18" s="86" t="s">
        <v>85</v>
      </c>
      <c r="B18" s="87"/>
      <c r="C18" s="87"/>
      <c r="D18" s="87"/>
      <c r="E18" s="87"/>
      <c r="F18" s="87"/>
      <c r="G18" s="88"/>
      <c r="H18" s="30">
        <f>SUM(H14:H17)</f>
        <v>14640705.6</v>
      </c>
    </row>
    <row r="19" spans="1:8" ht="15.75" thickBot="1" x14ac:dyDescent="0.3">
      <c r="A19" s="95"/>
      <c r="B19" s="96"/>
      <c r="C19" s="96"/>
      <c r="D19" s="96"/>
      <c r="E19" s="96"/>
      <c r="F19" s="96"/>
      <c r="G19" s="96"/>
      <c r="H19" s="97"/>
    </row>
    <row r="20" spans="1:8" ht="15.75" thickBot="1" x14ac:dyDescent="0.3">
      <c r="A20" s="92" t="s">
        <v>112</v>
      </c>
      <c r="B20" s="93"/>
      <c r="C20" s="93"/>
      <c r="D20" s="93"/>
      <c r="E20" s="93"/>
      <c r="F20" s="93"/>
      <c r="G20" s="93"/>
      <c r="H20" s="94"/>
    </row>
    <row r="21" spans="1:8" ht="30" x14ac:dyDescent="0.25">
      <c r="A21" s="50" t="s">
        <v>79</v>
      </c>
      <c r="B21" s="38" t="s">
        <v>77</v>
      </c>
      <c r="C21" s="39" t="s">
        <v>96</v>
      </c>
      <c r="D21" s="39" t="s">
        <v>78</v>
      </c>
      <c r="E21" s="39" t="s">
        <v>80</v>
      </c>
      <c r="F21" s="38" t="s">
        <v>81</v>
      </c>
      <c r="G21" s="38" t="s">
        <v>97</v>
      </c>
      <c r="H21" s="40" t="s">
        <v>98</v>
      </c>
    </row>
    <row r="22" spans="1:8" ht="150" customHeight="1" x14ac:dyDescent="0.25">
      <c r="A22" s="41">
        <v>1</v>
      </c>
      <c r="B22" s="35" t="s">
        <v>101</v>
      </c>
      <c r="C22" s="42" t="s">
        <v>111</v>
      </c>
      <c r="D22" s="42" t="s">
        <v>82</v>
      </c>
      <c r="E22" s="43">
        <f>[5]Planilha!$E$3</f>
        <v>1</v>
      </c>
      <c r="F22" s="44">
        <f>[6]Planilha!$F$3</f>
        <v>54487.519999999997</v>
      </c>
      <c r="G22" s="44">
        <f>F22*E22</f>
        <v>54487.519999999997</v>
      </c>
      <c r="H22" s="45">
        <f>G22*12</f>
        <v>653850.24</v>
      </c>
    </row>
    <row r="23" spans="1:8" ht="150" customHeight="1" x14ac:dyDescent="0.25">
      <c r="A23" s="41">
        <v>2</v>
      </c>
      <c r="B23" s="46" t="s">
        <v>107</v>
      </c>
      <c r="C23" s="42" t="s">
        <v>111</v>
      </c>
      <c r="D23" s="42" t="s">
        <v>82</v>
      </c>
      <c r="E23" s="43">
        <v>1</v>
      </c>
      <c r="F23" s="44">
        <f>[6]Planilha!$F$4</f>
        <v>54487.519999999997</v>
      </c>
      <c r="G23" s="44">
        <f>F23*E23</f>
        <v>54487.519999999997</v>
      </c>
      <c r="H23" s="45">
        <f>G23*12</f>
        <v>653850.24</v>
      </c>
    </row>
    <row r="24" spans="1:8" ht="150" customHeight="1" x14ac:dyDescent="0.25">
      <c r="A24" s="41">
        <v>3</v>
      </c>
      <c r="B24" s="35" t="s">
        <v>108</v>
      </c>
      <c r="C24" s="42" t="s">
        <v>93</v>
      </c>
      <c r="D24" s="42" t="s">
        <v>82</v>
      </c>
      <c r="E24" s="43">
        <v>2</v>
      </c>
      <c r="F24" s="44">
        <f>[6]Planilha!$F$5</f>
        <v>100601.18</v>
      </c>
      <c r="G24" s="44">
        <f>F24*E24</f>
        <v>201202.36</v>
      </c>
      <c r="H24" s="45">
        <f>G24*12</f>
        <v>2414428.3199999998</v>
      </c>
    </row>
    <row r="25" spans="1:8" ht="150" customHeight="1" thickBot="1" x14ac:dyDescent="0.3">
      <c r="A25" s="55">
        <v>4</v>
      </c>
      <c r="B25" s="60" t="s">
        <v>109</v>
      </c>
      <c r="C25" s="57" t="s">
        <v>93</v>
      </c>
      <c r="D25" s="57" t="s">
        <v>82</v>
      </c>
      <c r="E25" s="61">
        <v>1</v>
      </c>
      <c r="F25" s="58">
        <f>[6]Planilha!$F$6</f>
        <v>304576.36</v>
      </c>
      <c r="G25" s="58">
        <f>F25*E25</f>
        <v>304576.36</v>
      </c>
      <c r="H25" s="59">
        <f>G25*12</f>
        <v>3654916.32</v>
      </c>
    </row>
    <row r="26" spans="1:8" ht="15.75" thickBot="1" x14ac:dyDescent="0.3">
      <c r="A26" s="86" t="s">
        <v>86</v>
      </c>
      <c r="B26" s="87"/>
      <c r="C26" s="87"/>
      <c r="D26" s="87"/>
      <c r="E26" s="87"/>
      <c r="F26" s="87"/>
      <c r="G26" s="88"/>
      <c r="H26" s="30">
        <f>SUM(H22:H25)</f>
        <v>7377045.1200000001</v>
      </c>
    </row>
    <row r="27" spans="1:8" ht="15.75" thickBot="1" x14ac:dyDescent="0.3">
      <c r="A27" s="89"/>
      <c r="B27" s="90"/>
      <c r="C27" s="90"/>
      <c r="D27" s="90"/>
      <c r="E27" s="90"/>
      <c r="F27" s="90"/>
      <c r="G27" s="90"/>
      <c r="H27" s="91"/>
    </row>
    <row r="28" spans="1:8" ht="15" customHeight="1" thickBot="1" x14ac:dyDescent="0.3">
      <c r="A28" s="98" t="s">
        <v>113</v>
      </c>
      <c r="B28" s="99"/>
      <c r="C28" s="99"/>
      <c r="D28" s="99"/>
      <c r="E28" s="99"/>
      <c r="F28" s="99"/>
      <c r="G28" s="99"/>
      <c r="H28" s="100"/>
    </row>
    <row r="29" spans="1:8" ht="30" x14ac:dyDescent="0.25">
      <c r="A29" s="37" t="s">
        <v>79</v>
      </c>
      <c r="B29" s="38" t="s">
        <v>77</v>
      </c>
      <c r="C29" s="39" t="s">
        <v>96</v>
      </c>
      <c r="D29" s="51" t="s">
        <v>78</v>
      </c>
      <c r="E29" s="51" t="s">
        <v>80</v>
      </c>
      <c r="F29" s="38" t="s">
        <v>81</v>
      </c>
      <c r="G29" s="38" t="s">
        <v>97</v>
      </c>
      <c r="H29" s="40" t="s">
        <v>98</v>
      </c>
    </row>
    <row r="30" spans="1:8" ht="80.099999999999994" customHeight="1" x14ac:dyDescent="0.25">
      <c r="A30" s="41">
        <v>1</v>
      </c>
      <c r="B30" s="54" t="s">
        <v>124</v>
      </c>
      <c r="C30" s="42" t="s">
        <v>93</v>
      </c>
      <c r="D30" s="42" t="s">
        <v>82</v>
      </c>
      <c r="E30" s="43">
        <v>2</v>
      </c>
      <c r="F30" s="44">
        <f>[7]Planilha!$F$3</f>
        <v>102771.7</v>
      </c>
      <c r="G30" s="47">
        <f t="shared" ref="G30:G35" si="2">F30*E30</f>
        <v>205543.4</v>
      </c>
      <c r="H30" s="45">
        <f t="shared" ref="H30:H35" si="3">G30*12</f>
        <v>2466520.7999999998</v>
      </c>
    </row>
    <row r="31" spans="1:8" ht="140.1" customHeight="1" x14ac:dyDescent="0.25">
      <c r="A31" s="41">
        <v>2</v>
      </c>
      <c r="B31" s="35" t="s">
        <v>125</v>
      </c>
      <c r="C31" s="42" t="s">
        <v>95</v>
      </c>
      <c r="D31" s="42" t="s">
        <v>82</v>
      </c>
      <c r="E31" s="43">
        <v>3</v>
      </c>
      <c r="F31" s="44">
        <f>[7]Planilha!$F$4</f>
        <v>48200.24</v>
      </c>
      <c r="G31" s="47">
        <f t="shared" si="2"/>
        <v>144600.72</v>
      </c>
      <c r="H31" s="45">
        <f t="shared" si="3"/>
        <v>1735208.64</v>
      </c>
    </row>
    <row r="32" spans="1:8" ht="140.1" customHeight="1" x14ac:dyDescent="0.25">
      <c r="A32" s="41">
        <v>3</v>
      </c>
      <c r="B32" s="48" t="s">
        <v>114</v>
      </c>
      <c r="C32" s="42" t="s">
        <v>93</v>
      </c>
      <c r="D32" s="42" t="s">
        <v>82</v>
      </c>
      <c r="E32" s="43">
        <v>2</v>
      </c>
      <c r="F32" s="44">
        <f>[7]Planilha!$F$5</f>
        <v>308693.12</v>
      </c>
      <c r="G32" s="47">
        <f t="shared" si="2"/>
        <v>617386.23999999999</v>
      </c>
      <c r="H32" s="45">
        <f t="shared" si="3"/>
        <v>7408634.8799999999</v>
      </c>
    </row>
    <row r="33" spans="1:8" ht="140.1" customHeight="1" x14ac:dyDescent="0.25">
      <c r="A33" s="41">
        <v>4</v>
      </c>
      <c r="B33" s="48" t="s">
        <v>115</v>
      </c>
      <c r="C33" s="42" t="s">
        <v>93</v>
      </c>
      <c r="D33" s="42" t="s">
        <v>82</v>
      </c>
      <c r="E33" s="43">
        <v>1</v>
      </c>
      <c r="F33" s="44">
        <f>[7]Planilha!$F$6</f>
        <v>304576.36</v>
      </c>
      <c r="G33" s="47">
        <f t="shared" si="2"/>
        <v>304576.36</v>
      </c>
      <c r="H33" s="45">
        <f t="shared" si="3"/>
        <v>3654916.32</v>
      </c>
    </row>
    <row r="34" spans="1:8" ht="80.099999999999994" customHeight="1" x14ac:dyDescent="0.25">
      <c r="A34" s="55">
        <v>5</v>
      </c>
      <c r="B34" s="56" t="s">
        <v>116</v>
      </c>
      <c r="C34" s="57" t="s">
        <v>95</v>
      </c>
      <c r="D34" s="42" t="s">
        <v>82</v>
      </c>
      <c r="E34" s="43">
        <v>1</v>
      </c>
      <c r="F34" s="58">
        <f>[7]Planilha!$F$7</f>
        <v>54487.519999999997</v>
      </c>
      <c r="G34" s="47">
        <f t="shared" si="2"/>
        <v>54487.519999999997</v>
      </c>
      <c r="H34" s="45">
        <f t="shared" si="3"/>
        <v>653850.24</v>
      </c>
    </row>
    <row r="35" spans="1:8" ht="140.1" customHeight="1" thickBot="1" x14ac:dyDescent="0.3">
      <c r="A35" s="55">
        <v>6</v>
      </c>
      <c r="B35" s="60" t="s">
        <v>117</v>
      </c>
      <c r="C35" s="57" t="s">
        <v>93</v>
      </c>
      <c r="D35" s="57" t="s">
        <v>82</v>
      </c>
      <c r="E35" s="61">
        <v>1</v>
      </c>
      <c r="F35" s="58">
        <f>[7]Planilha!$F$8</f>
        <v>304576.36</v>
      </c>
      <c r="G35" s="65">
        <f t="shared" si="2"/>
        <v>304576.36</v>
      </c>
      <c r="H35" s="59">
        <f t="shared" si="3"/>
        <v>3654916.32</v>
      </c>
    </row>
    <row r="36" spans="1:8" ht="15.75" thickBot="1" x14ac:dyDescent="0.3">
      <c r="A36" s="86" t="s">
        <v>88</v>
      </c>
      <c r="B36" s="87"/>
      <c r="C36" s="87"/>
      <c r="D36" s="87"/>
      <c r="E36" s="87"/>
      <c r="F36" s="87"/>
      <c r="G36" s="88"/>
      <c r="H36" s="30">
        <f>SUM(H30:H35)</f>
        <v>19574047.199999999</v>
      </c>
    </row>
    <row r="37" spans="1:8" ht="15.75" thickBot="1" x14ac:dyDescent="0.3">
      <c r="A37" s="89"/>
      <c r="B37" s="90"/>
      <c r="C37" s="90"/>
      <c r="D37" s="90"/>
      <c r="E37" s="90"/>
      <c r="F37" s="90"/>
      <c r="G37" s="90"/>
      <c r="H37" s="91"/>
    </row>
    <row r="38" spans="1:8" ht="15.75" thickBot="1" x14ac:dyDescent="0.3">
      <c r="A38" s="83" t="s">
        <v>89</v>
      </c>
      <c r="B38" s="84"/>
      <c r="C38" s="84"/>
      <c r="D38" s="84"/>
      <c r="E38" s="84"/>
      <c r="F38" s="84"/>
      <c r="G38" s="84"/>
      <c r="H38" s="85"/>
    </row>
    <row r="39" spans="1:8" ht="30" x14ac:dyDescent="0.25">
      <c r="A39" s="37" t="s">
        <v>79</v>
      </c>
      <c r="B39" s="38" t="s">
        <v>77</v>
      </c>
      <c r="C39" s="39" t="s">
        <v>96</v>
      </c>
      <c r="D39" s="51" t="s">
        <v>78</v>
      </c>
      <c r="E39" s="51" t="s">
        <v>80</v>
      </c>
      <c r="F39" s="38" t="s">
        <v>81</v>
      </c>
      <c r="G39" s="38" t="s">
        <v>97</v>
      </c>
      <c r="H39" s="40" t="s">
        <v>98</v>
      </c>
    </row>
    <row r="40" spans="1:8" ht="150" customHeight="1" x14ac:dyDescent="0.25">
      <c r="A40" s="41">
        <v>1</v>
      </c>
      <c r="B40" s="35" t="s">
        <v>103</v>
      </c>
      <c r="C40" s="42" t="s">
        <v>93</v>
      </c>
      <c r="D40" s="42" t="s">
        <v>82</v>
      </c>
      <c r="E40" s="43">
        <f>[8]Planilha!$E$3</f>
        <v>2</v>
      </c>
      <c r="F40" s="44">
        <f>[9]Planilha!$F$3</f>
        <v>102148.6</v>
      </c>
      <c r="G40" s="44">
        <f>F40*E40</f>
        <v>204297.2</v>
      </c>
      <c r="H40" s="45">
        <f>G40*12</f>
        <v>2451566.4</v>
      </c>
    </row>
    <row r="41" spans="1:8" ht="150" customHeight="1" x14ac:dyDescent="0.25">
      <c r="A41" s="41">
        <v>2</v>
      </c>
      <c r="B41" s="53" t="s">
        <v>110</v>
      </c>
      <c r="C41" s="42" t="s">
        <v>93</v>
      </c>
      <c r="D41" s="42" t="s">
        <v>82</v>
      </c>
      <c r="E41" s="43">
        <f>[8]Planilha!$E$4</f>
        <v>1</v>
      </c>
      <c r="F41" s="44">
        <f>[9]Planilha!$F$4</f>
        <v>305311.38</v>
      </c>
      <c r="G41" s="44">
        <f>F41*E41</f>
        <v>305311.38</v>
      </c>
      <c r="H41" s="45">
        <f>G41*12</f>
        <v>3663736.56</v>
      </c>
    </row>
    <row r="42" spans="1:8" ht="150" customHeight="1" x14ac:dyDescent="0.25">
      <c r="A42" s="41">
        <v>3</v>
      </c>
      <c r="B42" s="46" t="s">
        <v>104</v>
      </c>
      <c r="C42" s="42" t="s">
        <v>93</v>
      </c>
      <c r="D42" s="42" t="s">
        <v>82</v>
      </c>
      <c r="E42" s="43">
        <f>[8]Planilha!$E$5</f>
        <v>1</v>
      </c>
      <c r="F42" s="44">
        <f>[9]Planilha!$F$5</f>
        <v>305311.38</v>
      </c>
      <c r="G42" s="44">
        <f>F42*E42</f>
        <v>305311.38</v>
      </c>
      <c r="H42" s="45">
        <f>G42*12</f>
        <v>3663736.56</v>
      </c>
    </row>
    <row r="43" spans="1:8" ht="150" customHeight="1" thickBot="1" x14ac:dyDescent="0.3">
      <c r="A43" s="55">
        <v>4</v>
      </c>
      <c r="B43" s="60" t="s">
        <v>102</v>
      </c>
      <c r="C43" s="57" t="s">
        <v>93</v>
      </c>
      <c r="D43" s="57" t="s">
        <v>82</v>
      </c>
      <c r="E43" s="61">
        <f>[8]Planilha!$E$6</f>
        <v>2</v>
      </c>
      <c r="F43" s="58">
        <f>[9]Planilha!$F$6</f>
        <v>102148.6</v>
      </c>
      <c r="G43" s="58">
        <f>F43*E43</f>
        <v>204297.2</v>
      </c>
      <c r="H43" s="59">
        <f>G43*12</f>
        <v>2451566.4</v>
      </c>
    </row>
    <row r="44" spans="1:8" ht="15.75" thickBot="1" x14ac:dyDescent="0.3">
      <c r="A44" s="86" t="s">
        <v>90</v>
      </c>
      <c r="B44" s="87"/>
      <c r="C44" s="87"/>
      <c r="D44" s="87"/>
      <c r="E44" s="87"/>
      <c r="F44" s="87"/>
      <c r="G44" s="88"/>
      <c r="H44" s="30">
        <f>SUM(H40:H43)</f>
        <v>12230605.92</v>
      </c>
    </row>
    <row r="45" spans="1:8" ht="15.75" thickBot="1" x14ac:dyDescent="0.3">
      <c r="A45" s="89"/>
      <c r="B45" s="90"/>
      <c r="C45" s="90"/>
      <c r="D45" s="90"/>
      <c r="E45" s="90"/>
      <c r="F45" s="90"/>
      <c r="G45" s="90"/>
      <c r="H45" s="91"/>
    </row>
    <row r="46" spans="1:8" ht="15.75" thickBot="1" x14ac:dyDescent="0.3">
      <c r="A46" s="86" t="s">
        <v>87</v>
      </c>
      <c r="B46" s="87"/>
      <c r="C46" s="87"/>
      <c r="D46" s="87"/>
      <c r="E46" s="87"/>
      <c r="F46" s="87"/>
      <c r="G46" s="88"/>
      <c r="H46" s="30">
        <f>H10+H18+H26+H36+H44</f>
        <v>71522103.359999999</v>
      </c>
    </row>
  </sheetData>
  <mergeCells count="16">
    <mergeCell ref="A1:H1"/>
    <mergeCell ref="A12:H12"/>
    <mergeCell ref="A11:H11"/>
    <mergeCell ref="A18:G18"/>
    <mergeCell ref="A10:G10"/>
    <mergeCell ref="A20:H20"/>
    <mergeCell ref="A19:H19"/>
    <mergeCell ref="A28:H28"/>
    <mergeCell ref="A27:H27"/>
    <mergeCell ref="A36:G36"/>
    <mergeCell ref="A26:G26"/>
    <mergeCell ref="A38:H38"/>
    <mergeCell ref="A46:G46"/>
    <mergeCell ref="A37:H37"/>
    <mergeCell ref="A45:H45"/>
    <mergeCell ref="A44:G44"/>
  </mergeCells>
  <pageMargins left="0.7" right="0.7" top="0.75" bottom="0.75" header="0.3" footer="0.3"/>
  <pageSetup paperSize="9" scale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Plan2</vt:lpstr>
      <vt:lpstr>Plan3</vt:lpstr>
      <vt:lpstr>Total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2025-04-25T15:31:40Z</cp:lastPrinted>
  <dcterms:created xsi:type="dcterms:W3CDTF">2014-04-11T01:53:38Z</dcterms:created>
  <dcterms:modified xsi:type="dcterms:W3CDTF">2025-05-19T02:53:21Z</dcterms:modified>
</cp:coreProperties>
</file>